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NDFORDSTMARYPARISHCOUNCIL\Budgets\"/>
    </mc:Choice>
  </mc:AlternateContent>
  <xr:revisionPtr revIDLastSave="0" documentId="13_ncr:1_{5F4889D6-EB78-444B-B19E-B08206DF4FE4}" xr6:coauthVersionLast="47" xr6:coauthVersionMax="47" xr10:uidLastSave="{00000000-0000-0000-0000-000000000000}"/>
  <bookViews>
    <workbookView xWindow="-108" yWindow="-108" windowWidth="23256" windowHeight="12576" xr2:uid="{6075D94F-CAD6-4447-95C9-4798281B16F4}"/>
  </bookViews>
  <sheets>
    <sheet name="Sheet1" sheetId="1" r:id="rId1"/>
  </sheets>
  <externalReferences>
    <externalReference r:id="rId2"/>
    <externalReference r:id="rId3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H32" i="1"/>
  <c r="C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2" i="1" l="1"/>
  <c r="D27" i="1" l="1"/>
  <c r="D25" i="1"/>
  <c r="D21" i="1"/>
  <c r="D15" i="1"/>
  <c r="D11" i="1"/>
  <c r="D3" i="1"/>
  <c r="D29" i="1"/>
  <c r="D23" i="1"/>
  <c r="D19" i="1"/>
  <c r="D17" i="1"/>
  <c r="D13" i="1"/>
  <c r="D5" i="1"/>
  <c r="D28" i="1"/>
  <c r="D24" i="1"/>
  <c r="D16" i="1"/>
  <c r="D10" i="1"/>
  <c r="D4" i="1"/>
  <c r="D30" i="1"/>
  <c r="D26" i="1"/>
  <c r="D22" i="1"/>
  <c r="D20" i="1"/>
  <c r="D18" i="1"/>
  <c r="D14" i="1"/>
  <c r="D12" i="1"/>
  <c r="D8" i="1"/>
  <c r="D6" i="1"/>
  <c r="D9" i="1"/>
  <c r="D7" i="1"/>
  <c r="G7" i="1" l="1"/>
  <c r="F7" i="1"/>
  <c r="G22" i="1"/>
  <c r="F22" i="1"/>
  <c r="G10" i="1"/>
  <c r="F10" i="1"/>
  <c r="G5" i="1"/>
  <c r="F5" i="1"/>
  <c r="G23" i="1"/>
  <c r="F23" i="1"/>
  <c r="G15" i="1"/>
  <c r="F15" i="1"/>
  <c r="G9" i="1"/>
  <c r="F9" i="1"/>
  <c r="G14" i="1"/>
  <c r="F14" i="1"/>
  <c r="G26" i="1"/>
  <c r="F26" i="1"/>
  <c r="G16" i="1"/>
  <c r="F16" i="1"/>
  <c r="G13" i="1"/>
  <c r="F13" i="1"/>
  <c r="G29" i="1"/>
  <c r="F29" i="1"/>
  <c r="G21" i="1"/>
  <c r="F21" i="1"/>
  <c r="G6" i="1"/>
  <c r="F6" i="1"/>
  <c r="G24" i="1"/>
  <c r="F24" i="1"/>
  <c r="G17" i="1"/>
  <c r="F17" i="1"/>
  <c r="G3" i="1"/>
  <c r="F3" i="1"/>
  <c r="D32" i="1"/>
  <c r="G25" i="1"/>
  <c r="F25" i="1"/>
  <c r="G12" i="1"/>
  <c r="F12" i="1"/>
  <c r="G18" i="1"/>
  <c r="F18" i="1"/>
  <c r="G30" i="1"/>
  <c r="F30" i="1"/>
  <c r="G8" i="1"/>
  <c r="F8" i="1"/>
  <c r="G20" i="1"/>
  <c r="F20" i="1"/>
  <c r="G4" i="1"/>
  <c r="F4" i="1"/>
  <c r="G28" i="1"/>
  <c r="F28" i="1"/>
  <c r="G19" i="1"/>
  <c r="F19" i="1"/>
  <c r="G11" i="1"/>
  <c r="F11" i="1"/>
  <c r="G27" i="1"/>
  <c r="F27" i="1"/>
  <c r="F32" i="1" l="1"/>
  <c r="G32" i="1"/>
  <c r="C47" i="1" l="1"/>
</calcChain>
</file>

<file path=xl/sharedStrings.xml><?xml version="1.0" encoding="utf-8"?>
<sst xmlns="http://schemas.openxmlformats.org/spreadsheetml/2006/main" count="65" uniqueCount="65">
  <si>
    <t>Category</t>
  </si>
  <si>
    <t>Clerk's Expenses</t>
  </si>
  <si>
    <t>Clerk's Wages</t>
  </si>
  <si>
    <t>Grants &amp; Donations</t>
  </si>
  <si>
    <t>Grass Cutting</t>
  </si>
  <si>
    <t>Membership Fees</t>
  </si>
  <si>
    <t>Neighbourhood Plan</t>
  </si>
  <si>
    <t>Parish Council expenses</t>
  </si>
  <si>
    <t>Audit &amp; Governance</t>
  </si>
  <si>
    <t>Stationery</t>
  </si>
  <si>
    <t>Training &amp; Seminars</t>
  </si>
  <si>
    <t>Health and safety</t>
  </si>
  <si>
    <t>Allotment</t>
  </si>
  <si>
    <t>British Legion</t>
  </si>
  <si>
    <t>Waste Bins</t>
  </si>
  <si>
    <t xml:space="preserve">Highways maint </t>
  </si>
  <si>
    <t xml:space="preserve">Election </t>
  </si>
  <si>
    <t xml:space="preserve">Village Hall </t>
  </si>
  <si>
    <t>Play Area</t>
  </si>
  <si>
    <t xml:space="preserve">pension </t>
  </si>
  <si>
    <t>Listing</t>
  </si>
  <si>
    <t>Staff and Cllr cost</t>
  </si>
  <si>
    <t>Councillors exp</t>
  </si>
  <si>
    <t>Council costs</t>
  </si>
  <si>
    <t>Grants</t>
  </si>
  <si>
    <t>Other</t>
  </si>
  <si>
    <t>Allotments</t>
  </si>
  <si>
    <t xml:space="preserve">Money held to date </t>
  </si>
  <si>
    <t>Current Account</t>
  </si>
  <si>
    <t>Deposit Account</t>
  </si>
  <si>
    <t>Investment acc</t>
  </si>
  <si>
    <t>Predicted cost to end of year</t>
  </si>
  <si>
    <t>Predicted fund available end of year</t>
  </si>
  <si>
    <t>Minus allocated projects funds</t>
  </si>
  <si>
    <t xml:space="preserve">End of year funds </t>
  </si>
  <si>
    <t>Minus investment acc</t>
  </si>
  <si>
    <t>Funds available to allocate to projects</t>
  </si>
  <si>
    <t>Insurance</t>
  </si>
  <si>
    <t>Hall Hire</t>
  </si>
  <si>
    <t>website</t>
  </si>
  <si>
    <t>outdoor gym</t>
  </si>
  <si>
    <t>employee NI</t>
  </si>
  <si>
    <t>community benefit</t>
  </si>
  <si>
    <t>contingency</t>
  </si>
  <si>
    <t>Allotment ass out</t>
  </si>
  <si>
    <t>Expenditure</t>
  </si>
  <si>
    <t>Funds allocated- Year to March 2022</t>
  </si>
  <si>
    <t>Expenditure to 31 Oct 2021</t>
  </si>
  <si>
    <t>Budget Proportion to 31 Oct 2021</t>
  </si>
  <si>
    <t>Adverse/ Favourable to 31 Oct 2021</t>
  </si>
  <si>
    <t>Remaining Budget - Year to March 2022</t>
  </si>
  <si>
    <t>over spend £1892.50</t>
  </si>
  <si>
    <t>Will be getting this back from DC</t>
  </si>
  <si>
    <t>Over spend extra for clearing ivy</t>
  </si>
  <si>
    <t>over spend due to repairs</t>
  </si>
  <si>
    <t xml:space="preserve">Try to reach the captial cost for the Parish Council, rather than using the community benift and reserved money.  </t>
  </si>
  <si>
    <t>Spent - minus Community benefit fund then plus estimated cost for eoy</t>
  </si>
  <si>
    <t>Money against budget (running costs)</t>
  </si>
  <si>
    <t xml:space="preserve">I would propose increasing  the precept to £25,500 an increase of £1684.00 whish is 4.87%. </t>
  </si>
  <si>
    <t>There are at the moment 729 properties = average of £2.30 Year increase for each household.</t>
  </si>
  <si>
    <t>Budget 2022-2023</t>
  </si>
  <si>
    <t>under spend due to less travel</t>
  </si>
  <si>
    <t>To date there is a vat refund for the sum of £3352.97 and interest on investment account about £800.00 and the refund for the hall hire £1440.00.</t>
  </si>
  <si>
    <t>By including the Vat return, Hall hire refund and interest, plus the proposed precept of £25500.00, this will total a predicted income of £31092.97.</t>
  </si>
  <si>
    <t xml:space="preserve">Estimated costs for end of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</si>
</sst>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1" applyFill="1" applyAlignment="1">
      <alignment horizontal="center" vertical="center" wrapText="1"/>
    </xf>
    <xf numFmtId="164" fontId="2" fillId="2" borderId="1" xfId="1" applyNumberFormat="1" applyFont="1" applyFill="1" applyAlignment="1">
      <alignment horizontal="center" vertical="center" wrapText="1"/>
    </xf>
    <xf numFmtId="164" fontId="0" fillId="0" borderId="0" xfId="0" applyNumberFormat="1"/>
    <xf numFmtId="44" fontId="5" fillId="0" borderId="0" xfId="3" applyFont="1"/>
    <xf numFmtId="44" fontId="5" fillId="0" borderId="3" xfId="3" applyFont="1" applyBorder="1"/>
    <xf numFmtId="165" fontId="0" fillId="0" borderId="0" xfId="0" applyNumberFormat="1"/>
    <xf numFmtId="165" fontId="3" fillId="0" borderId="3" xfId="0" applyNumberFormat="1" applyFont="1" applyBorder="1"/>
    <xf numFmtId="165" fontId="3" fillId="0" borderId="0" xfId="0" applyNumberFormat="1" applyFont="1"/>
    <xf numFmtId="8" fontId="0" fillId="0" borderId="0" xfId="0" applyNumberFormat="1"/>
    <xf numFmtId="8" fontId="3" fillId="0" borderId="0" xfId="0" applyNumberFormat="1" applyFont="1"/>
    <xf numFmtId="0" fontId="3" fillId="0" borderId="0" xfId="0" applyFont="1"/>
    <xf numFmtId="165" fontId="3" fillId="0" borderId="0" xfId="0" applyNumberFormat="1" applyFont="1" applyBorder="1"/>
    <xf numFmtId="164" fontId="3" fillId="0" borderId="0" xfId="0" applyNumberFormat="1" applyFont="1"/>
    <xf numFmtId="0" fontId="3" fillId="0" borderId="2" xfId="2"/>
    <xf numFmtId="165" fontId="3" fillId="0" borderId="2" xfId="2" applyNumberFormat="1"/>
    <xf numFmtId="0" fontId="3" fillId="2" borderId="0" xfId="0" applyFont="1" applyFill="1"/>
    <xf numFmtId="44" fontId="6" fillId="0" borderId="3" xfId="3" applyFont="1" applyFill="1" applyBorder="1"/>
    <xf numFmtId="44" fontId="3" fillId="0" borderId="4" xfId="3" applyFont="1" applyBorder="1"/>
    <xf numFmtId="44" fontId="3" fillId="0" borderId="0" xfId="3" applyFont="1" applyBorder="1"/>
    <xf numFmtId="0" fontId="0" fillId="2" borderId="0" xfId="0" applyFill="1"/>
  </cellXfs>
  <cellStyles count="4">
    <cellStyle name="Currency" xfId="3" builtinId="4"/>
    <cellStyle name="Heading 2" xfId="1" builtinId="17"/>
    <cellStyle name="Normal" xfId="0" builtinId="0"/>
    <cellStyle name="Total" xfId="2" builtin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NDFORDSTMARYPARISHCOUNCIL/Accounts/Accounts%202019-2020/Cash%20book%202019%20-%202020%20b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LANDFORDSTMARYPARISHCOUNCIL/Accounts/accounts%202021-2022/Cash%20book%202021-22%20b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  <sheetName val="Cash book 2019 - 2020 bsm"/>
    </sheetNames>
    <sheetDataSet>
      <sheetData sheetId="0"/>
      <sheetData sheetId="1"/>
      <sheetData sheetId="2"/>
      <sheetData sheetId="3"/>
      <sheetData sheetId="4">
        <row r="2">
          <cell r="F2">
            <v>43921</v>
          </cell>
        </row>
        <row r="5">
          <cell r="I5">
            <v>43921</v>
          </cell>
        </row>
      </sheetData>
      <sheetData sheetId="5">
        <row r="3">
          <cell r="E3" t="str">
            <v>Apr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</sheetNames>
    <sheetDataSet>
      <sheetData sheetId="0"/>
      <sheetData sheetId="1"/>
      <sheetData sheetId="2"/>
      <sheetData sheetId="3"/>
      <sheetData sheetId="4">
        <row r="5">
          <cell r="J5">
            <v>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C219-4C9D-477A-BCB2-99807E43BD3A}">
  <dimension ref="A2:K60"/>
  <sheetViews>
    <sheetView tabSelected="1" workbookViewId="0">
      <selection activeCell="N9" sqref="N9"/>
    </sheetView>
  </sheetViews>
  <sheetFormatPr defaultRowHeight="14.4" x14ac:dyDescent="0.3"/>
  <cols>
    <col min="1" max="1" width="15.44140625" customWidth="1"/>
    <col min="2" max="2" width="22.5546875" customWidth="1"/>
    <col min="3" max="3" width="13.44140625" customWidth="1"/>
    <col min="4" max="4" width="12.88671875" customWidth="1"/>
    <col min="5" max="5" width="14.109375" customWidth="1"/>
    <col min="6" max="6" width="15" customWidth="1"/>
    <col min="7" max="7" width="14.5546875" customWidth="1"/>
    <col min="8" max="8" width="14.44140625" customWidth="1"/>
    <col min="9" max="9" width="24.44140625" customWidth="1"/>
    <col min="11" max="11" width="13.6640625" customWidth="1"/>
    <col min="12" max="12" width="14.21875" customWidth="1"/>
  </cols>
  <sheetData>
    <row r="2" spans="1:11" ht="58.2" thickBot="1" x14ac:dyDescent="0.35">
      <c r="A2" s="1" t="s">
        <v>20</v>
      </c>
      <c r="B2" s="1" t="s">
        <v>0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16" t="s">
        <v>64</v>
      </c>
      <c r="I2" s="20"/>
      <c r="K2" s="2" t="s">
        <v>60</v>
      </c>
    </row>
    <row r="3" spans="1:11" ht="15" thickTop="1" x14ac:dyDescent="0.3">
      <c r="A3" t="s">
        <v>21</v>
      </c>
      <c r="B3" t="s">
        <v>2</v>
      </c>
      <c r="C3" s="13">
        <v>12600</v>
      </c>
      <c r="D3" s="3">
        <f>IFERROR(SUMIFS([2]!Table24[Expense Amount],[2]!Table24[PeriodNumber],"&lt;=" &amp; [2]Parameters!$J$5,[2]!Table24[Category],$B3),"")</f>
        <v>8453.9</v>
      </c>
      <c r="E3" s="3">
        <f>(C3/12)*[2]Parameters!$J$5</f>
        <v>8400</v>
      </c>
      <c r="F3" s="3">
        <f>IFERROR(E3-D3,"")</f>
        <v>-53.899999999999636</v>
      </c>
      <c r="G3" s="3">
        <f>IFERROR(C3-D3,"")</f>
        <v>4146.1000000000004</v>
      </c>
      <c r="H3" s="4">
        <v>6038.5</v>
      </c>
      <c r="I3" t="s">
        <v>51</v>
      </c>
      <c r="K3" s="4">
        <v>14992</v>
      </c>
    </row>
    <row r="4" spans="1:11" x14ac:dyDescent="0.3">
      <c r="B4" t="s">
        <v>1</v>
      </c>
      <c r="C4" s="13">
        <v>1096</v>
      </c>
      <c r="D4" s="3">
        <f>IFERROR(SUMIFS([2]!Table24[Expense Amount],[2]!Table24[PeriodNumber],"&lt;=" &amp; [2]Parameters!$J$5,[2]!Table24[Category],$B4),"")</f>
        <v>457.03000000000003</v>
      </c>
      <c r="E4" s="3">
        <f>(C4/12)*[2]Parameters!$J$5</f>
        <v>730.66666666666663</v>
      </c>
      <c r="F4" s="3">
        <f t="shared" ref="F4:F27" si="0">E4-D4</f>
        <v>273.6366666666666</v>
      </c>
      <c r="G4" s="3">
        <f t="shared" ref="G4:G27" si="1">C4-D4</f>
        <v>638.97</v>
      </c>
      <c r="H4" s="4">
        <v>445</v>
      </c>
      <c r="I4" t="s">
        <v>61</v>
      </c>
      <c r="K4" s="4">
        <v>1000</v>
      </c>
    </row>
    <row r="5" spans="1:11" x14ac:dyDescent="0.3">
      <c r="B5" t="s">
        <v>19</v>
      </c>
      <c r="C5" s="13">
        <v>734</v>
      </c>
      <c r="D5" s="3">
        <f>IFERROR(SUMIFS([2]!Table24[Expense Amount],[2]!Table24[PeriodNumber],"&lt;=" &amp; [2]Parameters!$J$5,[2]!Table24[Category],$B5),"")</f>
        <v>371.42</v>
      </c>
      <c r="E5" s="3">
        <f>(C5/12)*[2]Parameters!$J$5</f>
        <v>489.33333333333331</v>
      </c>
      <c r="F5" s="3">
        <f t="shared" si="0"/>
        <v>117.9133333333333</v>
      </c>
      <c r="G5" s="3">
        <f t="shared" si="1"/>
        <v>362.58</v>
      </c>
      <c r="H5" s="4">
        <v>265.3</v>
      </c>
      <c r="K5" s="4">
        <v>700</v>
      </c>
    </row>
    <row r="6" spans="1:11" x14ac:dyDescent="0.3">
      <c r="B6" t="s">
        <v>10</v>
      </c>
      <c r="C6" s="13">
        <v>400</v>
      </c>
      <c r="D6" s="3">
        <f>IFERROR(SUMIFS([2]!Table24[Expense Amount],[2]!Table24[PeriodNumber],"&lt;=" &amp; [2]Parameters!$J$5,[2]!Table24[Category],$B6),"")</f>
        <v>0</v>
      </c>
      <c r="E6" s="3">
        <f>(C6/12)*[2]Parameters!$J$5</f>
        <v>266.66666666666669</v>
      </c>
      <c r="F6" s="3">
        <f t="shared" si="0"/>
        <v>266.66666666666669</v>
      </c>
      <c r="G6" s="3">
        <f t="shared" si="1"/>
        <v>400</v>
      </c>
      <c r="H6" s="4">
        <v>0</v>
      </c>
      <c r="K6" s="4">
        <v>100</v>
      </c>
    </row>
    <row r="7" spans="1:11" x14ac:dyDescent="0.3">
      <c r="B7" t="s">
        <v>22</v>
      </c>
      <c r="C7" s="13">
        <v>500</v>
      </c>
      <c r="D7" s="3">
        <f>IFERROR(SUMIFS([2]!Table24[Expense Amount],[2]!Table24[PeriodNumber],"&lt;=" &amp; [2]Parameters!$J$5,[2]!Table24[Category],$B7),"")</f>
        <v>173.39</v>
      </c>
      <c r="E7" s="3">
        <f>(C7/12)*[2]Parameters!$J$5</f>
        <v>333.33333333333331</v>
      </c>
      <c r="F7" s="3">
        <f t="shared" si="0"/>
        <v>159.94333333333333</v>
      </c>
      <c r="G7" s="3">
        <f t="shared" si="1"/>
        <v>326.61</v>
      </c>
      <c r="H7" s="4">
        <v>0</v>
      </c>
      <c r="K7" s="4">
        <v>100</v>
      </c>
    </row>
    <row r="8" spans="1:11" x14ac:dyDescent="0.3">
      <c r="A8" t="s">
        <v>23</v>
      </c>
      <c r="B8" t="s">
        <v>37</v>
      </c>
      <c r="C8" s="13">
        <v>713</v>
      </c>
      <c r="D8" s="3">
        <f>IFERROR(SUMIFS([2]!Table24[Expense Amount],[2]!Table24[PeriodNumber],"&lt;=" &amp; [2]Parameters!$J$5,[2]!Table24[Category],$B8),"")</f>
        <v>664.45600000000002</v>
      </c>
      <c r="E8" s="3">
        <f>(C8/12)*[2]Parameters!$J$5</f>
        <v>475.33333333333331</v>
      </c>
      <c r="F8" s="3">
        <f>E8-D8</f>
        <v>-189.1226666666667</v>
      </c>
      <c r="G8" s="3">
        <f>C8-D8</f>
        <v>48.543999999999983</v>
      </c>
      <c r="H8" s="4">
        <v>0</v>
      </c>
      <c r="K8" s="4">
        <v>720</v>
      </c>
    </row>
    <row r="9" spans="1:11" x14ac:dyDescent="0.3">
      <c r="B9" t="s">
        <v>38</v>
      </c>
      <c r="C9" s="13">
        <v>0</v>
      </c>
      <c r="D9" s="3">
        <f>IFERROR(SUMIFS([2]!Table24[Expense Amount],[2]!Table24[PeriodNumber],"&lt;=" &amp; [2]Parameters!$J$5,[2]!Table24[Category],$B9),"")</f>
        <v>1440</v>
      </c>
      <c r="E9" s="3">
        <f>(C9/12)*[2]Parameters!$J$5</f>
        <v>0</v>
      </c>
      <c r="F9" s="3">
        <f>E9-D9</f>
        <v>-1440</v>
      </c>
      <c r="G9" s="3">
        <f>C9-D9</f>
        <v>-1440</v>
      </c>
      <c r="H9" s="4">
        <v>0</v>
      </c>
      <c r="I9" t="s">
        <v>52</v>
      </c>
      <c r="K9" s="4">
        <v>0</v>
      </c>
    </row>
    <row r="10" spans="1:11" x14ac:dyDescent="0.3">
      <c r="B10" t="s">
        <v>7</v>
      </c>
      <c r="C10" s="13">
        <v>350</v>
      </c>
      <c r="D10" s="3">
        <f>IFERROR(SUMIFS([2]!Table24[Expense Amount],[2]!Table24[PeriodNumber],"&lt;=" &amp; [2]Parameters!$J$5,[2]!Table24[Category],$B10),"")</f>
        <v>219.27</v>
      </c>
      <c r="E10" s="3">
        <f>(C10/12)*[2]Parameters!$J$5</f>
        <v>233.33333333333334</v>
      </c>
      <c r="F10" s="3">
        <f>E10-D10</f>
        <v>14.063333333333333</v>
      </c>
      <c r="G10" s="3">
        <f>C10-D10</f>
        <v>130.72999999999999</v>
      </c>
      <c r="H10" s="4">
        <v>131</v>
      </c>
      <c r="K10" s="4">
        <v>250</v>
      </c>
    </row>
    <row r="11" spans="1:11" x14ac:dyDescent="0.3">
      <c r="B11" t="s">
        <v>4</v>
      </c>
      <c r="C11" s="13">
        <v>6000</v>
      </c>
      <c r="D11" s="3">
        <f>IFERROR(SUMIFS([2]!Table24[Expense Amount],[2]!Table24[PeriodNumber],"&lt;=" &amp; [2]Parameters!$J$5,[2]!Table24[Category],$B11),"")</f>
        <v>6150</v>
      </c>
      <c r="E11" s="3">
        <f>(C11/12)*[2]Parameters!$J$5</f>
        <v>4000</v>
      </c>
      <c r="F11" s="3">
        <f t="shared" si="0"/>
        <v>-2150</v>
      </c>
      <c r="G11" s="3">
        <f t="shared" si="1"/>
        <v>-150</v>
      </c>
      <c r="H11" s="4">
        <v>200</v>
      </c>
      <c r="I11" t="s">
        <v>53</v>
      </c>
      <c r="K11" s="4">
        <v>6500</v>
      </c>
    </row>
    <row r="12" spans="1:11" x14ac:dyDescent="0.3">
      <c r="B12" t="s">
        <v>5</v>
      </c>
      <c r="C12" s="13">
        <v>661</v>
      </c>
      <c r="D12" s="3">
        <f>IFERROR(SUMIFS([2]!Table24[Expense Amount],[2]!Table24[PeriodNumber],"&lt;=" &amp; [2]Parameters!$J$5,[2]!Table24[Category],$B12),"")</f>
        <v>557.36</v>
      </c>
      <c r="E12" s="3">
        <f>(C12/12)*[2]Parameters!$J$5</f>
        <v>440.66666666666669</v>
      </c>
      <c r="F12" s="3">
        <f t="shared" si="0"/>
        <v>-116.69333333333333</v>
      </c>
      <c r="G12" s="3">
        <f t="shared" si="1"/>
        <v>103.63999999999999</v>
      </c>
      <c r="H12" s="4">
        <v>0</v>
      </c>
      <c r="K12" s="4">
        <v>600</v>
      </c>
    </row>
    <row r="13" spans="1:11" x14ac:dyDescent="0.3">
      <c r="B13" t="s">
        <v>39</v>
      </c>
      <c r="C13" s="13">
        <v>263</v>
      </c>
      <c r="D13" s="3">
        <f>IFERROR(SUMIFS([2]!Table24[Expense Amount],[2]!Table24[PeriodNumber],"&lt;=" &amp; [2]Parameters!$J$5,[2]!Table24[Category],$B13),"")</f>
        <v>252</v>
      </c>
      <c r="E13" s="3">
        <f>(C13/12)*[2]Parameters!$J$5</f>
        <v>175.33333333333334</v>
      </c>
      <c r="F13" s="3">
        <f t="shared" si="0"/>
        <v>-76.666666666666657</v>
      </c>
      <c r="G13" s="3">
        <f t="shared" si="1"/>
        <v>11</v>
      </c>
      <c r="H13" s="4">
        <v>0</v>
      </c>
      <c r="K13" s="4">
        <v>300</v>
      </c>
    </row>
    <row r="14" spans="1:11" x14ac:dyDescent="0.3">
      <c r="B14" t="s">
        <v>18</v>
      </c>
      <c r="C14" s="13">
        <v>5807</v>
      </c>
      <c r="D14" s="3">
        <f>IFERROR(SUMIFS([2]!Table24[Expense Amount],[2]!Table24[PeriodNumber],"&lt;=" &amp; [2]Parameters!$J$5,[2]!Table24[Category],$B14),"")</f>
        <v>1115.6200000000001</v>
      </c>
      <c r="E14" s="3">
        <f>(C14/12)*[2]Parameters!$J$5</f>
        <v>3871.3333333333335</v>
      </c>
      <c r="F14" s="3">
        <f t="shared" si="0"/>
        <v>2755.7133333333331</v>
      </c>
      <c r="G14" s="3">
        <f t="shared" si="1"/>
        <v>4691.38</v>
      </c>
      <c r="H14" s="4">
        <v>1000</v>
      </c>
      <c r="K14" s="4">
        <v>1000</v>
      </c>
    </row>
    <row r="15" spans="1:11" x14ac:dyDescent="0.3">
      <c r="B15" t="s">
        <v>40</v>
      </c>
      <c r="C15" s="13">
        <v>500</v>
      </c>
      <c r="D15" s="3">
        <f>IFERROR(SUMIFS([2]!Table24[Expense Amount],[2]!Table24[PeriodNumber],"&lt;=" &amp; [2]Parameters!$J$5,[2]!Table24[Category],$B15),"")</f>
        <v>399.24</v>
      </c>
      <c r="E15" s="3">
        <f>(C15/12)*[2]Parameters!$J$5</f>
        <v>333.33333333333331</v>
      </c>
      <c r="F15" s="3">
        <f t="shared" si="0"/>
        <v>-65.906666666666695</v>
      </c>
      <c r="G15" s="3">
        <f t="shared" si="1"/>
        <v>100.75999999999999</v>
      </c>
      <c r="H15" s="4">
        <v>382</v>
      </c>
      <c r="I15" t="s">
        <v>54</v>
      </c>
      <c r="K15" s="4">
        <v>800</v>
      </c>
    </row>
    <row r="16" spans="1:11" x14ac:dyDescent="0.3">
      <c r="B16" t="s">
        <v>8</v>
      </c>
      <c r="C16" s="13">
        <v>652</v>
      </c>
      <c r="D16" s="3">
        <f>IFERROR(SUMIFS([2]!Table24[Expense Amount],[2]!Table24[PeriodNumber],"&lt;=" &amp; [2]Parameters!$J$5,[2]!Table24[Category],$B16),"")</f>
        <v>288</v>
      </c>
      <c r="E16" s="3">
        <f>(C16/12)*[2]Parameters!$J$5</f>
        <v>434.66666666666669</v>
      </c>
      <c r="F16" s="3">
        <f t="shared" si="0"/>
        <v>146.66666666666669</v>
      </c>
      <c r="G16" s="3">
        <f t="shared" si="1"/>
        <v>364</v>
      </c>
      <c r="H16" s="4">
        <v>280</v>
      </c>
      <c r="K16" s="4">
        <v>650</v>
      </c>
    </row>
    <row r="17" spans="1:11" x14ac:dyDescent="0.3">
      <c r="B17" t="s">
        <v>14</v>
      </c>
      <c r="C17" s="13">
        <v>1600</v>
      </c>
      <c r="D17" s="3">
        <f>IFERROR(SUMIFS([2]!Table24[Expense Amount],[2]!Table24[PeriodNumber],"&lt;=" &amp; [2]Parameters!$J$5,[2]!Table24[Category],$B17),"")</f>
        <v>1638</v>
      </c>
      <c r="E17" s="6">
        <f>(C17/12)*[2]Parameters!$J$5</f>
        <v>1066.6666666666667</v>
      </c>
      <c r="F17" s="3">
        <f t="shared" si="0"/>
        <v>-571.33333333333326</v>
      </c>
      <c r="G17" s="3">
        <f t="shared" si="1"/>
        <v>-38</v>
      </c>
      <c r="H17" s="4">
        <v>0</v>
      </c>
      <c r="K17" s="4">
        <v>1700</v>
      </c>
    </row>
    <row r="18" spans="1:11" x14ac:dyDescent="0.3">
      <c r="B18" t="s">
        <v>17</v>
      </c>
      <c r="C18" s="13">
        <v>32000</v>
      </c>
      <c r="D18" s="3">
        <f>IFERROR(SUMIFS([2]!Table24[Expense Amount],[2]!Table24[PeriodNumber],"&lt;=" &amp; [2]Parameters!$J$5,[2]!Table24[Category],$B18),"")</f>
        <v>0</v>
      </c>
      <c r="E18" s="6">
        <f>(C18/12)*[2]Parameters!$J$5</f>
        <v>21333.333333333332</v>
      </c>
      <c r="F18" s="3">
        <f t="shared" si="0"/>
        <v>21333.333333333332</v>
      </c>
      <c r="G18" s="3">
        <f t="shared" si="1"/>
        <v>32000</v>
      </c>
      <c r="H18" s="4">
        <v>0</v>
      </c>
      <c r="K18" s="4">
        <v>2000</v>
      </c>
    </row>
    <row r="19" spans="1:11" x14ac:dyDescent="0.3">
      <c r="B19" t="s">
        <v>16</v>
      </c>
      <c r="C19" s="13">
        <v>1900</v>
      </c>
      <c r="D19" s="3">
        <f>IFERROR(SUMIFS([2]!Table24[Expense Amount],[2]!Table24[PeriodNumber],"&lt;=" &amp; [2]Parameters!$J$5,[2]!Table24[Category],$B19),"")</f>
        <v>0</v>
      </c>
      <c r="E19" s="6">
        <f>(C19/12)*[2]Parameters!$J$5</f>
        <v>1266.6666666666667</v>
      </c>
      <c r="F19" s="3">
        <f t="shared" si="0"/>
        <v>1266.6666666666667</v>
      </c>
      <c r="G19" s="3">
        <f t="shared" si="1"/>
        <v>1900</v>
      </c>
      <c r="H19" s="4">
        <v>0</v>
      </c>
      <c r="K19" s="4">
        <v>0</v>
      </c>
    </row>
    <row r="20" spans="1:11" x14ac:dyDescent="0.3">
      <c r="B20" t="s">
        <v>11</v>
      </c>
      <c r="C20" s="13">
        <v>647</v>
      </c>
      <c r="D20" s="3">
        <f>IFERROR(SUMIFS([2]!Table24[Expense Amount],[2]!Table24[PeriodNumber],"&lt;=" &amp; [2]Parameters!$J$5,[2]!Table24[Category],$B20),"")</f>
        <v>54</v>
      </c>
      <c r="E20" s="6">
        <f>(C20/12)*[2]Parameters!$J$5</f>
        <v>431.33333333333331</v>
      </c>
      <c r="F20" s="3">
        <f>E20-D20</f>
        <v>377.33333333333331</v>
      </c>
      <c r="G20" s="3">
        <f>C20-D20</f>
        <v>593</v>
      </c>
      <c r="H20" s="4">
        <v>0</v>
      </c>
      <c r="K20" s="4">
        <v>200</v>
      </c>
    </row>
    <row r="21" spans="1:11" x14ac:dyDescent="0.3">
      <c r="B21" t="s">
        <v>9</v>
      </c>
      <c r="C21" s="13">
        <v>430</v>
      </c>
      <c r="D21" s="3">
        <f>IFERROR(SUMIFS([2]!Table24[Expense Amount],[2]!Table24[PeriodNumber],"&lt;=" &amp; [2]Parameters!$J$5,[2]!Table24[Category],$B21),"")</f>
        <v>338.12</v>
      </c>
      <c r="E21" s="6">
        <f>(C21/12)*[2]Parameters!$J$5</f>
        <v>286.66666666666669</v>
      </c>
      <c r="F21" s="3">
        <f>E21-D21</f>
        <v>-51.453333333333319</v>
      </c>
      <c r="G21" s="3">
        <f>C21-D21</f>
        <v>91.88</v>
      </c>
      <c r="H21" s="4">
        <v>92</v>
      </c>
      <c r="K21" s="4">
        <v>400</v>
      </c>
    </row>
    <row r="22" spans="1:11" x14ac:dyDescent="0.3">
      <c r="B22" t="s">
        <v>41</v>
      </c>
      <c r="C22" s="13">
        <v>780</v>
      </c>
      <c r="D22" s="3">
        <f>IFERROR(SUMIFS([2]!Table24[Expense Amount],[2]!Table24[PeriodNumber],"&lt;=" &amp; [2]Parameters!$J$5,[2]!Table24[Category],$B22),"")</f>
        <v>407.67999999999995</v>
      </c>
      <c r="E22" s="6">
        <f>(C22/12)*[2]Parameters!$J$5</f>
        <v>520</v>
      </c>
      <c r="F22" s="3">
        <f>E22-D22</f>
        <v>112.32000000000005</v>
      </c>
      <c r="G22" s="3">
        <f>C22-D22</f>
        <v>372.32000000000005</v>
      </c>
      <c r="H22" s="4">
        <v>247</v>
      </c>
      <c r="K22" s="4">
        <v>500</v>
      </c>
    </row>
    <row r="23" spans="1:11" x14ac:dyDescent="0.3">
      <c r="B23" t="s">
        <v>15</v>
      </c>
      <c r="C23" s="13">
        <v>1112</v>
      </c>
      <c r="D23" s="3">
        <f>IFERROR(SUMIFS([2]!Table24[Expense Amount],[2]!Table24[PeriodNumber],"&lt;=" &amp; [2]Parameters!$J$5,[2]!Table24[Category],$B23),"")</f>
        <v>0</v>
      </c>
      <c r="E23" s="3">
        <f>(C23/12)*[2]Parameters!$J$5</f>
        <v>741.33333333333337</v>
      </c>
      <c r="F23" s="3">
        <f t="shared" si="0"/>
        <v>741.33333333333337</v>
      </c>
      <c r="G23" s="3">
        <f t="shared" si="1"/>
        <v>1112</v>
      </c>
      <c r="H23" s="4">
        <v>0</v>
      </c>
      <c r="K23" s="4">
        <v>100</v>
      </c>
    </row>
    <row r="24" spans="1:11" x14ac:dyDescent="0.3">
      <c r="A24" t="s">
        <v>24</v>
      </c>
      <c r="B24" t="s">
        <v>13</v>
      </c>
      <c r="C24" s="13">
        <v>60</v>
      </c>
      <c r="D24" s="3">
        <f>IFERROR(SUMIFS([2]!Table24[Expense Amount],[2]!Table24[PeriodNumber],"&lt;=" &amp; [2]Parameters!$J$5,[2]!Table24[Category],$B24),"")</f>
        <v>0</v>
      </c>
      <c r="E24" s="6">
        <f>(C24/12)*[2]Parameters!$J$5</f>
        <v>40</v>
      </c>
      <c r="F24" s="3">
        <f t="shared" si="0"/>
        <v>40</v>
      </c>
      <c r="G24" s="3">
        <f t="shared" si="1"/>
        <v>60</v>
      </c>
      <c r="H24" s="4">
        <v>60</v>
      </c>
      <c r="K24" s="4">
        <v>60</v>
      </c>
    </row>
    <row r="25" spans="1:11" x14ac:dyDescent="0.3">
      <c r="B25" t="s">
        <v>3</v>
      </c>
      <c r="C25" s="13">
        <v>2800</v>
      </c>
      <c r="D25" s="3">
        <f>IFERROR(SUMIFS([2]!Table24[Expense Amount],[2]!Table24[PeriodNumber],"&lt;=" &amp; [2]Parameters!$J$5,[2]!Table24[Category],$B25),"")</f>
        <v>360</v>
      </c>
      <c r="E25" s="6">
        <f>(C25/12)*[2]Parameters!$J$5</f>
        <v>1866.6666666666667</v>
      </c>
      <c r="F25" s="3">
        <f t="shared" si="0"/>
        <v>1506.6666666666667</v>
      </c>
      <c r="G25" s="3">
        <f t="shared" si="1"/>
        <v>2440</v>
      </c>
      <c r="H25" s="4">
        <v>2440</v>
      </c>
      <c r="K25" s="4">
        <v>2000</v>
      </c>
    </row>
    <row r="26" spans="1:11" x14ac:dyDescent="0.3">
      <c r="A26" t="s">
        <v>25</v>
      </c>
      <c r="B26" t="s">
        <v>42</v>
      </c>
      <c r="C26" s="13">
        <v>19722</v>
      </c>
      <c r="D26" s="3">
        <f>IFERROR(SUMIFS([2]!Table24[Expense Amount],[2]!Table24[PeriodNumber],"&lt;=" &amp; [2]Parameters!$J$5,[2]!Table24[Category],$B26),"")</f>
        <v>10940.5</v>
      </c>
      <c r="E26" s="3">
        <f>(C26/12)*[2]Parameters!$J$5</f>
        <v>13148</v>
      </c>
      <c r="F26" s="3">
        <f t="shared" si="0"/>
        <v>2207.5</v>
      </c>
      <c r="G26" s="3">
        <f t="shared" si="1"/>
        <v>8781.5</v>
      </c>
      <c r="H26" s="4">
        <v>0</v>
      </c>
      <c r="K26" s="4">
        <v>0</v>
      </c>
    </row>
    <row r="27" spans="1:11" x14ac:dyDescent="0.3">
      <c r="B27" t="s">
        <v>6</v>
      </c>
      <c r="C27" s="13">
        <v>400</v>
      </c>
      <c r="D27" s="3">
        <f>IFERROR(SUMIFS([2]!Table24[Expense Amount],[2]!Table24[PeriodNumber],"&lt;=" &amp; [2]Parameters!$J$5,[2]!Table24[Category],$B27),"")</f>
        <v>0</v>
      </c>
      <c r="E27" s="6">
        <f>(C27/12)*[2]Parameters!$J$5</f>
        <v>266.66666666666669</v>
      </c>
      <c r="F27" s="3">
        <f t="shared" si="0"/>
        <v>266.66666666666669</v>
      </c>
      <c r="G27" s="3">
        <f t="shared" si="1"/>
        <v>400</v>
      </c>
      <c r="H27" s="4">
        <v>0</v>
      </c>
      <c r="K27" s="4">
        <v>0</v>
      </c>
    </row>
    <row r="28" spans="1:11" x14ac:dyDescent="0.3">
      <c r="B28" t="s">
        <v>43</v>
      </c>
      <c r="C28" s="13">
        <v>2250</v>
      </c>
      <c r="D28" s="3">
        <f>IFERROR(SUMIFS([2]!Table24[Expense Amount],[2]!Table24[PeriodNumber],"&lt;=" &amp; [2]Parameters!$J$5,[2]!Table24[Category],$B28),"")</f>
        <v>0</v>
      </c>
      <c r="E28" s="6">
        <f>(C28/12)*[2]Parameters!$J$5</f>
        <v>1500</v>
      </c>
      <c r="F28" s="3">
        <f>E28-D28</f>
        <v>1500</v>
      </c>
      <c r="G28" s="3">
        <f>C28-D28</f>
        <v>2250</v>
      </c>
      <c r="H28" s="4">
        <v>0</v>
      </c>
      <c r="K28" s="4">
        <v>250</v>
      </c>
    </row>
    <row r="29" spans="1:11" x14ac:dyDescent="0.3">
      <c r="A29" t="s">
        <v>26</v>
      </c>
      <c r="B29" t="s">
        <v>12</v>
      </c>
      <c r="C29" s="13">
        <v>300</v>
      </c>
      <c r="D29" s="3">
        <f>IFERROR(SUMIFS([2]!Table24[Expense Amount],[2]!Table24[PeriodNumber],"&lt;=" &amp; [2]Parameters!$J$5,[2]!Table24[Category],$B29),"")</f>
        <v>0</v>
      </c>
      <c r="E29" s="6">
        <f>(C29/12)*[2]Parameters!$J$5</f>
        <v>200</v>
      </c>
      <c r="F29" s="3">
        <f>E29-D29</f>
        <v>200</v>
      </c>
      <c r="G29" s="3">
        <f>C29-D29</f>
        <v>300</v>
      </c>
      <c r="H29" s="4">
        <v>0</v>
      </c>
      <c r="K29" s="4">
        <v>0</v>
      </c>
    </row>
    <row r="30" spans="1:11" x14ac:dyDescent="0.3">
      <c r="B30" t="s">
        <v>44</v>
      </c>
      <c r="C30" s="13">
        <v>0</v>
      </c>
      <c r="D30" s="3">
        <f>IFERROR(SUMIFS([2]!Table24[Expense Amount],[2]!Table24[PeriodNumber],"&lt;=" &amp; [2]Parameters!$J$5,[2]!Table24[Category],$B30),"")</f>
        <v>25</v>
      </c>
      <c r="E30" s="6">
        <f>(C30/12)*[2]Parameters!$J$5</f>
        <v>0</v>
      </c>
      <c r="F30" s="3">
        <f>E30-D30</f>
        <v>-25</v>
      </c>
      <c r="G30" s="3">
        <f>C30-D30</f>
        <v>-25</v>
      </c>
      <c r="H30" s="4">
        <v>0</v>
      </c>
      <c r="K30" s="4"/>
    </row>
    <row r="31" spans="1:11" x14ac:dyDescent="0.3">
      <c r="C31" s="13"/>
      <c r="D31" s="3"/>
      <c r="E31" s="3"/>
      <c r="F31" s="3"/>
      <c r="G31" s="3"/>
      <c r="H31" s="4"/>
      <c r="K31" s="3"/>
    </row>
    <row r="32" spans="1:11" ht="15" thickBot="1" x14ac:dyDescent="0.35">
      <c r="B32" s="14" t="s">
        <v>45</v>
      </c>
      <c r="C32" s="15">
        <f t="shared" ref="C32:G32" si="2">SUM(C3:C31)</f>
        <v>94277</v>
      </c>
      <c r="D32" s="15">
        <f t="shared" si="2"/>
        <v>34304.986000000004</v>
      </c>
      <c r="E32" s="15">
        <f t="shared" si="2"/>
        <v>62851.333333333328</v>
      </c>
      <c r="F32" s="15">
        <f t="shared" si="2"/>
        <v>28546.347333333331</v>
      </c>
      <c r="G32" s="15">
        <f t="shared" si="2"/>
        <v>59972.013999999996</v>
      </c>
      <c r="H32" s="17">
        <f>SUM(H1:H31)</f>
        <v>11580.8</v>
      </c>
      <c r="K32" s="5">
        <f>SUM(K1:K31)</f>
        <v>34922</v>
      </c>
    </row>
    <row r="33" spans="1:8" ht="15" thickTop="1" x14ac:dyDescent="0.3">
      <c r="A33" s="11" t="s">
        <v>55</v>
      </c>
      <c r="B33" s="11"/>
      <c r="C33" s="11"/>
      <c r="D33" s="11"/>
      <c r="E33" s="11"/>
      <c r="F33" s="11"/>
      <c r="G33" s="11"/>
      <c r="H33" s="11"/>
    </row>
    <row r="34" spans="1:8" x14ac:dyDescent="0.3">
      <c r="A34" s="11"/>
      <c r="B34" s="11"/>
      <c r="C34" s="11"/>
      <c r="D34" s="11"/>
      <c r="E34" s="11"/>
      <c r="F34" s="11"/>
      <c r="G34" s="11"/>
      <c r="H34" s="11"/>
    </row>
    <row r="35" spans="1:8" x14ac:dyDescent="0.3">
      <c r="A35" s="11" t="s">
        <v>57</v>
      </c>
      <c r="B35" s="11"/>
      <c r="C35" s="11" t="s">
        <v>56</v>
      </c>
      <c r="D35" s="11"/>
      <c r="E35" s="11"/>
      <c r="F35" s="10"/>
      <c r="G35" s="11"/>
      <c r="H35" s="18">
        <v>34944.79</v>
      </c>
    </row>
    <row r="36" spans="1:8" x14ac:dyDescent="0.3">
      <c r="A36" s="11"/>
      <c r="B36" s="11"/>
      <c r="C36" s="11"/>
      <c r="D36" s="11"/>
      <c r="E36" s="11"/>
      <c r="F36" s="10"/>
      <c r="G36" s="11"/>
      <c r="H36" s="19"/>
    </row>
    <row r="37" spans="1:8" x14ac:dyDescent="0.3">
      <c r="A37" s="11" t="s">
        <v>58</v>
      </c>
      <c r="B37" s="11"/>
      <c r="C37" s="11"/>
      <c r="D37" s="11"/>
      <c r="E37" s="11"/>
      <c r="F37" s="10"/>
      <c r="G37" s="11"/>
      <c r="H37" s="19"/>
    </row>
    <row r="38" spans="1:8" x14ac:dyDescent="0.3">
      <c r="A38" s="11"/>
      <c r="B38" s="11"/>
      <c r="C38" s="11"/>
      <c r="D38" s="11"/>
      <c r="E38" s="11"/>
      <c r="F38" s="11"/>
      <c r="G38" s="11"/>
      <c r="H38" s="11"/>
    </row>
    <row r="39" spans="1:8" x14ac:dyDescent="0.3">
      <c r="A39" s="11"/>
      <c r="B39" s="11"/>
      <c r="C39" s="11"/>
      <c r="D39" s="11"/>
      <c r="E39" s="11"/>
      <c r="F39" s="11"/>
      <c r="G39" s="11"/>
      <c r="H39" s="11"/>
    </row>
    <row r="40" spans="1:8" x14ac:dyDescent="0.3">
      <c r="A40" s="11" t="s">
        <v>59</v>
      </c>
      <c r="B40" s="11"/>
      <c r="C40" s="11"/>
      <c r="D40" s="11"/>
      <c r="E40" s="11"/>
      <c r="F40" s="11"/>
      <c r="G40" s="11"/>
      <c r="H40" s="11"/>
    </row>
    <row r="41" spans="1:8" x14ac:dyDescent="0.3">
      <c r="A41" s="11"/>
      <c r="B41" s="11"/>
      <c r="C41" s="11"/>
      <c r="D41" s="11"/>
      <c r="E41" s="11"/>
      <c r="F41" s="11"/>
      <c r="G41" s="11"/>
      <c r="H41" s="11"/>
    </row>
    <row r="42" spans="1:8" x14ac:dyDescent="0.3">
      <c r="A42" s="11" t="s">
        <v>62</v>
      </c>
      <c r="B42" s="11"/>
      <c r="C42" s="11"/>
      <c r="D42" s="11"/>
      <c r="E42" s="11"/>
      <c r="F42" s="11"/>
      <c r="G42" s="11"/>
      <c r="H42" s="11"/>
    </row>
    <row r="43" spans="1:8" x14ac:dyDescent="0.3">
      <c r="A43" s="11" t="s">
        <v>63</v>
      </c>
      <c r="B43" s="11"/>
      <c r="C43" s="11"/>
      <c r="D43" s="11"/>
      <c r="E43" s="11"/>
      <c r="F43" s="11"/>
      <c r="G43" s="11"/>
      <c r="H43" s="11"/>
    </row>
    <row r="45" spans="1:8" x14ac:dyDescent="0.3">
      <c r="A45" t="s">
        <v>27</v>
      </c>
      <c r="C45" s="6">
        <v>45584.14</v>
      </c>
      <c r="E45" t="s">
        <v>28</v>
      </c>
    </row>
    <row r="46" spans="1:8" x14ac:dyDescent="0.3">
      <c r="C46" s="6">
        <v>12571.83</v>
      </c>
      <c r="E46" t="s">
        <v>29</v>
      </c>
    </row>
    <row r="47" spans="1:8" x14ac:dyDescent="0.3">
      <c r="C47" s="7">
        <f>SUM(C45:C46)</f>
        <v>58155.97</v>
      </c>
    </row>
    <row r="49" spans="1:3" x14ac:dyDescent="0.3">
      <c r="A49" t="s">
        <v>30</v>
      </c>
      <c r="C49" s="8">
        <v>21700</v>
      </c>
    </row>
    <row r="52" spans="1:3" x14ac:dyDescent="0.3">
      <c r="A52" t="s">
        <v>31</v>
      </c>
      <c r="C52" s="8">
        <v>11300.8</v>
      </c>
    </row>
    <row r="54" spans="1:3" x14ac:dyDescent="0.3">
      <c r="A54" t="s">
        <v>32</v>
      </c>
      <c r="C54" s="10">
        <v>68555.17</v>
      </c>
    </row>
    <row r="56" spans="1:3" x14ac:dyDescent="0.3">
      <c r="A56" t="s">
        <v>33</v>
      </c>
      <c r="C56" s="10">
        <v>29698.67</v>
      </c>
    </row>
    <row r="58" spans="1:3" x14ac:dyDescent="0.3">
      <c r="A58" t="s">
        <v>34</v>
      </c>
      <c r="C58" s="12">
        <v>38856.5</v>
      </c>
    </row>
    <row r="59" spans="1:3" x14ac:dyDescent="0.3">
      <c r="A59" t="s">
        <v>35</v>
      </c>
      <c r="C59" s="9">
        <v>-21700</v>
      </c>
    </row>
    <row r="60" spans="1:3" x14ac:dyDescent="0.3">
      <c r="A60" t="s">
        <v>36</v>
      </c>
      <c r="C60" s="7">
        <v>17156.5</v>
      </c>
    </row>
  </sheetData>
  <conditionalFormatting sqref="K32">
    <cfRule type="cellIs" dxfId="2" priority="1" operator="lessThan">
      <formula>0</formula>
    </cfRule>
  </conditionalFormatting>
  <conditionalFormatting sqref="F3:F32 G32:H32">
    <cfRule type="cellIs" dxfId="1" priority="3" operator="lessThan">
      <formula>0</formula>
    </cfRule>
  </conditionalFormatting>
  <conditionalFormatting sqref="G3:G31">
    <cfRule type="cellIs" dxfId="0" priority="2" operator="lessThan">
      <formula>0</formula>
    </cfRule>
  </conditionalFormatting>
  <dataValidations count="2">
    <dataValidation type="list" allowBlank="1" showInputMessage="1" showErrorMessage="1" sqref="B3" xr:uid="{CB39B54A-7A94-4E57-A0C6-363CF1CD07D3}">
      <formula1>INDIRECT("CategoryTable[Name]")</formula1>
    </dataValidation>
    <dataValidation type="list" allowBlank="1" showInputMessage="1" promptTitle="Categories" prompt="Select a category from the drop-down list." sqref="B4:B32" xr:uid="{A1E217E3-882F-49CB-A8BF-F9F704B36A6D}">
      <formula1>INDIRECT("CategoryTable[Name]")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2021-10-25T09:05:55Z</cp:lastPrinted>
  <dcterms:created xsi:type="dcterms:W3CDTF">2019-10-24T09:01:17Z</dcterms:created>
  <dcterms:modified xsi:type="dcterms:W3CDTF">2021-10-25T09:11:14Z</dcterms:modified>
</cp:coreProperties>
</file>